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aki\OneDrive\ドキュメント\マーケティング部\助成金関連資料\助成金計算ツール（正社員用）\"/>
    </mc:Choice>
  </mc:AlternateContent>
  <xr:revisionPtr revIDLastSave="0" documentId="13_ncr:1_{AA089353-5F98-4CDB-A036-55A1A31EC76E}" xr6:coauthVersionLast="47" xr6:coauthVersionMax="47" xr10:uidLastSave="{00000000-0000-0000-0000-000000000000}"/>
  <bookViews>
    <workbookView xWindow="-30828" yWindow="-4356" windowWidth="30936" windowHeight="16896" xr2:uid="{00000000-000D-0000-FFFF-FFFF00000000}"/>
  </bookViews>
  <sheets>
    <sheet name="正社員" sheetId="1" r:id="rId1"/>
    <sheet name="助成額について" sheetId="2" state="hidden" r:id="rId2"/>
    <sheet name="利用方法について" sheetId="3" r:id="rId3"/>
  </sheets>
  <definedNames>
    <definedName name="_xlnm.Print_Area" localSheetId="0">正社員!$A$14:$J$74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5" i="1" l="1"/>
  <c r="C32" i="1"/>
  <c r="C29" i="1"/>
  <c r="L10" i="1"/>
  <c r="L8" i="1"/>
  <c r="L6" i="1"/>
  <c r="C55" i="1" l="1"/>
  <c r="C43" i="1"/>
  <c r="C47" i="1" s="1"/>
  <c r="A18" i="1"/>
  <c r="E6" i="1"/>
  <c r="F4" i="1"/>
  <c r="C50" i="1" l="1"/>
  <c r="G58" i="1" l="1"/>
  <c r="C42" i="1" l="1"/>
  <c r="C45" i="1" l="1"/>
  <c r="C57" i="1"/>
  <c r="G50" i="1"/>
  <c r="C63" i="1" s="1"/>
  <c r="C68" i="1" l="1"/>
  <c r="C69" i="1" s="1"/>
</calcChain>
</file>

<file path=xl/sharedStrings.xml><?xml version="1.0" encoding="utf-8"?>
<sst xmlns="http://schemas.openxmlformats.org/spreadsheetml/2006/main" count="73" uniqueCount="54">
  <si>
    <t>▼▼情報入力画面▼▼</t>
    <rPh sb="2" eb="4">
      <t>ジョウホウ</t>
    </rPh>
    <rPh sb="4" eb="6">
      <t>ニュウリョク</t>
    </rPh>
    <rPh sb="6" eb="8">
      <t>ガメン</t>
    </rPh>
    <phoneticPr fontId="1"/>
  </si>
  <si>
    <t>●一般訓練コースか、特定訓練コースか　（35歳未満、入社5年以内の方なら、特定訓練コースを選択）</t>
    <rPh sb="1" eb="3">
      <t>イッパン</t>
    </rPh>
    <rPh sb="3" eb="5">
      <t>クンレン</t>
    </rPh>
    <rPh sb="10" eb="14">
      <t>トクテイクンレン</t>
    </rPh>
    <rPh sb="22" eb="25">
      <t>サイミマン</t>
    </rPh>
    <rPh sb="26" eb="28">
      <t>ニュウシャ</t>
    </rPh>
    <rPh sb="29" eb="30">
      <t>ネン</t>
    </rPh>
    <rPh sb="30" eb="32">
      <t>イナイ</t>
    </rPh>
    <rPh sb="33" eb="34">
      <t>カタ</t>
    </rPh>
    <rPh sb="37" eb="41">
      <t>トクテイクンレン</t>
    </rPh>
    <rPh sb="45" eb="47">
      <t>センタク</t>
    </rPh>
    <phoneticPr fontId="1"/>
  </si>
  <si>
    <t>特定訓練コース</t>
  </si>
  <si>
    <t>▲▲ここまで▲▲</t>
    <phoneticPr fontId="1"/>
  </si>
  <si>
    <t>▼▼ここ以降、印刷される▼▼</t>
    <rPh sb="4" eb="6">
      <t>イコウ</t>
    </rPh>
    <rPh sb="7" eb="9">
      <t>インサツ</t>
    </rPh>
    <phoneticPr fontId="1"/>
  </si>
  <si>
    <t>人材開発支援助成金の試算について</t>
    <rPh sb="0" eb="2">
      <t>ジンザイ</t>
    </rPh>
    <rPh sb="2" eb="4">
      <t>カイハツ</t>
    </rPh>
    <rPh sb="4" eb="6">
      <t>シエン</t>
    </rPh>
    <rPh sb="6" eb="9">
      <t>ジョセイキン</t>
    </rPh>
    <rPh sb="10" eb="12">
      <t>シサン</t>
    </rPh>
    <phoneticPr fontId="1"/>
  </si>
  <si>
    <t>助成金を利用された場合における試算表をご用意いたしました。</t>
    <rPh sb="0" eb="3">
      <t>ジョセイキン</t>
    </rPh>
    <rPh sb="4" eb="6">
      <t>リヨウ</t>
    </rPh>
    <rPh sb="9" eb="11">
      <t>バアイ</t>
    </rPh>
    <rPh sb="15" eb="18">
      <t>シサンヒョウ</t>
    </rPh>
    <rPh sb="20" eb="22">
      <t>ヨウイ</t>
    </rPh>
    <phoneticPr fontId="1"/>
  </si>
  <si>
    <t>※ 本資料は、あくまでも試算表となります。助成額を保証するものではありませんので、</t>
    <rPh sb="2" eb="3">
      <t>ホン</t>
    </rPh>
    <rPh sb="3" eb="5">
      <t>シリョウ</t>
    </rPh>
    <rPh sb="12" eb="15">
      <t>シサンヒョウ</t>
    </rPh>
    <rPh sb="21" eb="24">
      <t>ジョセイガク</t>
    </rPh>
    <rPh sb="25" eb="27">
      <t>ホショウ</t>
    </rPh>
    <phoneticPr fontId="1"/>
  </si>
  <si>
    <t>　　労働局に最終確認いただきますようお願い申し上げます。</t>
    <rPh sb="2" eb="4">
      <t>ロウドウ</t>
    </rPh>
    <rPh sb="4" eb="5">
      <t>キョク</t>
    </rPh>
    <rPh sb="6" eb="8">
      <t>サイシュウ</t>
    </rPh>
    <rPh sb="8" eb="10">
      <t>カクニン</t>
    </rPh>
    <rPh sb="19" eb="20">
      <t>ネガ</t>
    </rPh>
    <rPh sb="21" eb="22">
      <t>モウ</t>
    </rPh>
    <rPh sb="23" eb="24">
      <t>ア</t>
    </rPh>
    <phoneticPr fontId="1"/>
  </si>
  <si>
    <t>●研修の基本情報</t>
    <rPh sb="1" eb="3">
      <t>ケンシュウ</t>
    </rPh>
    <rPh sb="4" eb="6">
      <t>キホン</t>
    </rPh>
    <rPh sb="6" eb="8">
      <t>ジョウホウ</t>
    </rPh>
    <phoneticPr fontId="1"/>
  </si>
  <si>
    <t>総額</t>
    <rPh sb="0" eb="2">
      <t>ソウガク</t>
    </rPh>
    <phoneticPr fontId="1"/>
  </si>
  <si>
    <t>円（税込）</t>
    <rPh sb="0" eb="1">
      <t>エン</t>
    </rPh>
    <rPh sb="2" eb="4">
      <t>ゼイコミ</t>
    </rPh>
    <phoneticPr fontId="1"/>
  </si>
  <si>
    <t>　※詳細は見積参照</t>
    <rPh sb="2" eb="4">
      <t>ショウサイ</t>
    </rPh>
    <rPh sb="5" eb="7">
      <t>ミツモリ</t>
    </rPh>
    <rPh sb="7" eb="9">
      <t>サンショウ</t>
    </rPh>
    <phoneticPr fontId="1"/>
  </si>
  <si>
    <t>研修時間</t>
    <rPh sb="0" eb="2">
      <t>ケンシュウ</t>
    </rPh>
    <rPh sb="2" eb="4">
      <t>ジカン</t>
    </rPh>
    <phoneticPr fontId="1"/>
  </si>
  <si>
    <t>時間</t>
    <rPh sb="0" eb="2">
      <t>ジカン</t>
    </rPh>
    <phoneticPr fontId="1"/>
  </si>
  <si>
    <t>人数</t>
    <rPh sb="0" eb="2">
      <t>ニンズウ</t>
    </rPh>
    <phoneticPr fontId="1"/>
  </si>
  <si>
    <t>人</t>
    <rPh sb="0" eb="1">
      <t>ニン</t>
    </rPh>
    <phoneticPr fontId="1"/>
  </si>
  <si>
    <t>●助成額の計算</t>
    <rPh sb="1" eb="4">
      <t>ジョセイガク</t>
    </rPh>
    <rPh sb="5" eb="7">
      <t>ケイサン</t>
    </rPh>
    <phoneticPr fontId="1"/>
  </si>
  <si>
    <t>・経費助成</t>
    <rPh sb="1" eb="3">
      <t>ケイヒ</t>
    </rPh>
    <rPh sb="3" eb="5">
      <t>ジョセイ</t>
    </rPh>
    <phoneticPr fontId="1"/>
  </si>
  <si>
    <t>まず、パーセンテージで計算します。</t>
    <rPh sb="11" eb="13">
      <t>ケイサン</t>
    </rPh>
    <phoneticPr fontId="1"/>
  </si>
  <si>
    <t>％の助成率</t>
    <rPh sb="2" eb="4">
      <t>ジョセイ</t>
    </rPh>
    <rPh sb="4" eb="5">
      <t>リツ</t>
    </rPh>
    <phoneticPr fontId="1"/>
  </si>
  <si>
    <t>※ただし、100円未満は切り捨て</t>
    <rPh sb="8" eb="9">
      <t>エン</t>
    </rPh>
    <rPh sb="9" eb="11">
      <t>ミマン</t>
    </rPh>
    <rPh sb="12" eb="13">
      <t>キ</t>
    </rPh>
    <rPh sb="14" eb="15">
      <t>ス</t>
    </rPh>
    <phoneticPr fontId="1"/>
  </si>
  <si>
    <t>円</t>
    <rPh sb="0" eb="1">
      <t>エン</t>
    </rPh>
    <phoneticPr fontId="1"/>
  </si>
  <si>
    <t>尚、経費助成の上限額が</t>
    <rPh sb="0" eb="1">
      <t>ナオ</t>
    </rPh>
    <rPh sb="2" eb="4">
      <t>ケイヒ</t>
    </rPh>
    <rPh sb="4" eb="6">
      <t>ジョセイ</t>
    </rPh>
    <rPh sb="7" eb="9">
      <t>ジョウゲン</t>
    </rPh>
    <rPh sb="9" eb="10">
      <t>ガク</t>
    </rPh>
    <phoneticPr fontId="1"/>
  </si>
  <si>
    <t>よって</t>
    <phoneticPr fontId="1"/>
  </si>
  <si>
    <t>…経費助成額</t>
    <rPh sb="1" eb="3">
      <t>ケイヒ</t>
    </rPh>
    <rPh sb="3" eb="5">
      <t>ジョセイ</t>
    </rPh>
    <rPh sb="5" eb="6">
      <t>ガク</t>
    </rPh>
    <phoneticPr fontId="1"/>
  </si>
  <si>
    <t>・賃金助成</t>
    <rPh sb="1" eb="3">
      <t>チンギン</t>
    </rPh>
    <rPh sb="3" eb="5">
      <t>ジョセイ</t>
    </rPh>
    <phoneticPr fontId="1"/>
  </si>
  <si>
    <t>賃金助成は1時間当たり</t>
    <rPh sb="0" eb="2">
      <t>チンギン</t>
    </rPh>
    <rPh sb="2" eb="4">
      <t>ジョセイ</t>
    </rPh>
    <rPh sb="6" eb="8">
      <t>ジカン</t>
    </rPh>
    <rPh sb="8" eb="9">
      <t>ア</t>
    </rPh>
    <phoneticPr fontId="1"/>
  </si>
  <si>
    <t>…賃金助成額</t>
    <rPh sb="1" eb="3">
      <t>チンギン</t>
    </rPh>
    <rPh sb="3" eb="6">
      <t>ジョセイガク</t>
    </rPh>
    <phoneticPr fontId="1"/>
  </si>
  <si>
    <t>●助成額の合計</t>
    <rPh sb="1" eb="4">
      <t>ジョセイガク</t>
    </rPh>
    <rPh sb="5" eb="7">
      <t>ゴウケイ</t>
    </rPh>
    <phoneticPr fontId="1"/>
  </si>
  <si>
    <t>…経費助成額＋賃金助成額</t>
    <rPh sb="1" eb="3">
      <t>ケイヒ</t>
    </rPh>
    <rPh sb="3" eb="5">
      <t>ジョセイ</t>
    </rPh>
    <rPh sb="5" eb="6">
      <t>ガク</t>
    </rPh>
    <rPh sb="7" eb="9">
      <t>チンギン</t>
    </rPh>
    <rPh sb="9" eb="12">
      <t>ジョセイガク</t>
    </rPh>
    <phoneticPr fontId="1"/>
  </si>
  <si>
    <t>●実質負担額</t>
    <rPh sb="1" eb="3">
      <t>ジッシツ</t>
    </rPh>
    <rPh sb="3" eb="5">
      <t>フタン</t>
    </rPh>
    <rPh sb="5" eb="6">
      <t>ガク</t>
    </rPh>
    <phoneticPr fontId="1"/>
  </si>
  <si>
    <t>…研修費用総額－助成額の合計</t>
    <rPh sb="1" eb="3">
      <t>ケンシュウ</t>
    </rPh>
    <rPh sb="3" eb="5">
      <t>ヒヨウ</t>
    </rPh>
    <rPh sb="5" eb="7">
      <t>ソウガク</t>
    </rPh>
    <rPh sb="8" eb="11">
      <t>ジョセイガク</t>
    </rPh>
    <rPh sb="12" eb="14">
      <t>ゴウケイ</t>
    </rPh>
    <phoneticPr fontId="1"/>
  </si>
  <si>
    <t>※本資料は、ピーシーアシスト株式会社にて、ご用意した資料です。
助成額を保証する資料ではありませんので、何卒ご容赦ください。</t>
    <rPh sb="1" eb="2">
      <t>ホン</t>
    </rPh>
    <rPh sb="2" eb="4">
      <t>シリョウ</t>
    </rPh>
    <rPh sb="22" eb="24">
      <t>ヨウイ</t>
    </rPh>
    <rPh sb="26" eb="28">
      <t>シリョウ</t>
    </rPh>
    <rPh sb="32" eb="35">
      <t>ジョセイガク</t>
    </rPh>
    <rPh sb="36" eb="38">
      <t>ホショウ</t>
    </rPh>
    <rPh sb="40" eb="42">
      <t>シリョウ</t>
    </rPh>
    <rPh sb="52" eb="54">
      <t>ナニトゾ</t>
    </rPh>
    <rPh sb="55" eb="57">
      <t>ヨウシャ</t>
    </rPh>
    <phoneticPr fontId="1"/>
  </si>
  <si>
    <t>正社員</t>
    <rPh sb="0" eb="3">
      <t>セイシャイン</t>
    </rPh>
    <phoneticPr fontId="1"/>
  </si>
  <si>
    <t>経費助成率</t>
    <rPh sb="0" eb="2">
      <t>ケイヒ</t>
    </rPh>
    <rPh sb="2" eb="4">
      <t>ジョセイ</t>
    </rPh>
    <rPh sb="4" eb="5">
      <t>リツ</t>
    </rPh>
    <phoneticPr fontId="1"/>
  </si>
  <si>
    <t>％</t>
    <phoneticPr fontId="1"/>
  </si>
  <si>
    <t>1時間当たり</t>
    <rPh sb="1" eb="3">
      <t>ジカン</t>
    </rPh>
    <rPh sb="3" eb="4">
      <t>ア</t>
    </rPh>
    <phoneticPr fontId="1"/>
  </si>
  <si>
    <t>中小企業</t>
    <rPh sb="0" eb="2">
      <t>チュウショウ</t>
    </rPh>
    <rPh sb="2" eb="4">
      <t>キギョウ</t>
    </rPh>
    <phoneticPr fontId="1"/>
  </si>
  <si>
    <t>大企業</t>
    <rPh sb="0" eb="3">
      <t>ダイキギョウ</t>
    </rPh>
    <phoneticPr fontId="1"/>
  </si>
  <si>
    <t>一般訓練コースは無条件に大企業と同じ</t>
    <rPh sb="0" eb="2">
      <t>イッパン</t>
    </rPh>
    <rPh sb="2" eb="4">
      <t>クンレン</t>
    </rPh>
    <rPh sb="8" eb="11">
      <t>ムジョウケン</t>
    </rPh>
    <rPh sb="12" eb="15">
      <t>ダイキギョウ</t>
    </rPh>
    <rPh sb="16" eb="17">
      <t>オナ</t>
    </rPh>
    <phoneticPr fontId="1"/>
  </si>
  <si>
    <t>時間数</t>
    <rPh sb="0" eb="3">
      <t>ジカンスウ</t>
    </rPh>
    <phoneticPr fontId="1"/>
  </si>
  <si>
    <t>上限額</t>
    <rPh sb="0" eb="3">
      <t>ジョウゲンガク</t>
    </rPh>
    <phoneticPr fontId="1"/>
  </si>
  <si>
    <t>20h以上</t>
    <rPh sb="3" eb="5">
      <t>イジョウ</t>
    </rPh>
    <phoneticPr fontId="1"/>
  </si>
  <si>
    <t>100h以上</t>
    <phoneticPr fontId="1"/>
  </si>
  <si>
    <t>200h以上</t>
    <phoneticPr fontId="1"/>
  </si>
  <si>
    <t>一般訓練コース</t>
    <rPh sb="0" eb="4">
      <t>イッパンクンレン</t>
    </rPh>
    <phoneticPr fontId="1"/>
  </si>
  <si>
    <t>非正規社員</t>
    <rPh sb="0" eb="1">
      <t>ヒ</t>
    </rPh>
    <rPh sb="1" eb="3">
      <t>セイキ</t>
    </rPh>
    <rPh sb="3" eb="5">
      <t>シャイン</t>
    </rPh>
    <phoneticPr fontId="1"/>
  </si>
  <si>
    <t>以下は、あくまでも試算表となります。詳細は労働局へご確認ください。</t>
    <rPh sb="0" eb="2">
      <t>イカ</t>
    </rPh>
    <rPh sb="9" eb="12">
      <t>シサンヒョウ</t>
    </rPh>
    <rPh sb="18" eb="20">
      <t>ショウサイ</t>
    </rPh>
    <rPh sb="21" eb="24">
      <t>ロウドウキョク</t>
    </rPh>
    <rPh sb="26" eb="28">
      <t>カクニン</t>
    </rPh>
    <phoneticPr fontId="1"/>
  </si>
  <si>
    <t>●総額</t>
    <rPh sb="1" eb="3">
      <t>ソウガク</t>
    </rPh>
    <phoneticPr fontId="1"/>
  </si>
  <si>
    <t>●研修時間</t>
    <rPh sb="1" eb="3">
      <t>ケンシュウ</t>
    </rPh>
    <rPh sb="3" eb="5">
      <t>ジカン</t>
    </rPh>
    <phoneticPr fontId="1"/>
  </si>
  <si>
    <t>●人数</t>
    <rPh sb="1" eb="3">
      <t>ニンズウ</t>
    </rPh>
    <phoneticPr fontId="1"/>
  </si>
  <si>
    <t>●大企業か中小企業か</t>
    <rPh sb="1" eb="2">
      <t>ダイ</t>
    </rPh>
    <rPh sb="2" eb="4">
      <t>キギョウ</t>
    </rPh>
    <rPh sb="5" eb="7">
      <t>チュウショウ</t>
    </rPh>
    <rPh sb="7" eb="9">
      <t>キギョウ</t>
    </rPh>
    <phoneticPr fontId="1"/>
  </si>
  <si>
    <t>中小企業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</si>
</sst>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;&quot;△ &quot;#,##0"/>
  </numFmts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3" borderId="0" xfId="0" applyFill="1">
      <alignment vertical="center"/>
    </xf>
    <xf numFmtId="0" fontId="2" fillId="0" borderId="0" xfId="0" applyFont="1">
      <alignment vertical="center"/>
    </xf>
    <xf numFmtId="6" fontId="0" fillId="0" borderId="0" xfId="0" applyNumberFormat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left" vertical="center"/>
    </xf>
    <xf numFmtId="0" fontId="0" fillId="2" borderId="1" xfId="0" applyFill="1" applyBorder="1">
      <alignment vertical="center"/>
    </xf>
    <xf numFmtId="0" fontId="0" fillId="4" borderId="1" xfId="0" applyFill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 indent="1"/>
    </xf>
    <xf numFmtId="0" fontId="4" fillId="0" borderId="0" xfId="0" applyFont="1">
      <alignment vertical="center"/>
    </xf>
    <xf numFmtId="0" fontId="0" fillId="0" borderId="0" xfId="0" applyAlignment="1">
      <alignment horizontal="left" vertical="center" indent="2"/>
    </xf>
    <xf numFmtId="0" fontId="5" fillId="0" borderId="0" xfId="0" applyFont="1">
      <alignment vertical="center"/>
    </xf>
    <xf numFmtId="0" fontId="0" fillId="2" borderId="0" xfId="0" applyFill="1">
      <alignment vertical="center"/>
    </xf>
    <xf numFmtId="0" fontId="0" fillId="5" borderId="0" xfId="0" applyFill="1" applyAlignment="1">
      <alignment horizontal="left" vertical="center" indent="2"/>
    </xf>
    <xf numFmtId="0" fontId="0" fillId="5" borderId="0" xfId="0" applyFill="1">
      <alignment vertical="center"/>
    </xf>
    <xf numFmtId="0" fontId="6" fillId="0" borderId="0" xfId="0" applyFont="1" applyAlignment="1">
      <alignment horizontal="left" vertical="center" indent="1"/>
    </xf>
    <xf numFmtId="0" fontId="5" fillId="0" borderId="0" xfId="0" applyFont="1" applyAlignment="1">
      <alignment horizontal="left" vertical="center" indent="2"/>
    </xf>
    <xf numFmtId="0" fontId="0" fillId="0" borderId="0" xfId="0" applyAlignment="1">
      <alignment horizontal="right" vertical="center" wrapText="1"/>
    </xf>
    <xf numFmtId="0" fontId="7" fillId="0" borderId="0" xfId="0" applyFont="1" applyAlignment="1">
      <alignment horizontal="left" vertical="center" indent="2" shrinkToFit="1"/>
    </xf>
    <xf numFmtId="176" fontId="3" fillId="2" borderId="1" xfId="0" applyNumberFormat="1" applyFont="1" applyFill="1" applyBorder="1" applyAlignment="1">
      <alignment horizontal="right" vertical="center" indent="1"/>
    </xf>
    <xf numFmtId="6" fontId="0" fillId="0" borderId="0" xfId="0" applyNumberFormat="1" applyAlignment="1">
      <alignment horizontal="center" vertical="center"/>
    </xf>
    <xf numFmtId="0" fontId="3" fillId="4" borderId="0" xfId="0" applyFont="1" applyFill="1" applyAlignment="1" applyProtection="1">
      <alignment horizontal="center" vertical="center"/>
      <protection locked="0"/>
    </xf>
    <xf numFmtId="176" fontId="3" fillId="3" borderId="0" xfId="0" applyNumberFormat="1" applyFont="1" applyFill="1" applyAlignment="1">
      <alignment horizontal="right" vertical="center" indent="1"/>
    </xf>
    <xf numFmtId="176" fontId="3" fillId="4" borderId="1" xfId="0" applyNumberFormat="1" applyFont="1" applyFill="1" applyBorder="1" applyAlignment="1">
      <alignment horizontal="right" vertical="center" indent="1"/>
    </xf>
    <xf numFmtId="176" fontId="3" fillId="0" borderId="1" xfId="0" applyNumberFormat="1" applyFont="1" applyBorder="1" applyAlignment="1">
      <alignment horizontal="right" vertical="center" indent="1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indent="2"/>
    </xf>
    <xf numFmtId="0" fontId="3" fillId="4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285749</xdr:colOff>
      <xdr:row>72</xdr:row>
      <xdr:rowOff>29108</xdr:rowOff>
    </xdr:from>
    <xdr:to>
      <xdr:col>10</xdr:col>
      <xdr:colOff>4278</xdr:colOff>
      <xdr:row>73</xdr:row>
      <xdr:rowOff>146050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2348F8BA-CAF1-4DB4-A0D8-96D23D0728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6349" y="11782958"/>
          <a:ext cx="1743075" cy="2883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45720</xdr:colOff>
      <xdr:row>7</xdr:row>
      <xdr:rowOff>53340</xdr:rowOff>
    </xdr:from>
    <xdr:to>
      <xdr:col>15</xdr:col>
      <xdr:colOff>366187</xdr:colOff>
      <xdr:row>23</xdr:row>
      <xdr:rowOff>137159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835B0985-8204-4B7A-ADE0-1DABDE9B04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5320" y="1226820"/>
          <a:ext cx="8854867" cy="2766059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  <xdr:twoCellAnchor>
    <xdr:from>
      <xdr:col>0</xdr:col>
      <xdr:colOff>167640</xdr:colOff>
      <xdr:row>0</xdr:row>
      <xdr:rowOff>99060</xdr:rowOff>
    </xdr:from>
    <xdr:to>
      <xdr:col>5</xdr:col>
      <xdr:colOff>7620</xdr:colOff>
      <xdr:row>2</xdr:row>
      <xdr:rowOff>160020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C9A8E240-EF9A-4F4F-ABBE-3E4B34957AA9}"/>
            </a:ext>
          </a:extLst>
        </xdr:cNvPr>
        <xdr:cNvSpPr txBox="1"/>
      </xdr:nvSpPr>
      <xdr:spPr>
        <a:xfrm>
          <a:off x="167640" y="99060"/>
          <a:ext cx="2887980" cy="3962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/>
            <a:t>利用方法</a:t>
          </a:r>
        </a:p>
      </xdr:txBody>
    </xdr:sp>
    <xdr:clientData/>
  </xdr:twoCellAnchor>
  <xdr:twoCellAnchor>
    <xdr:from>
      <xdr:col>0</xdr:col>
      <xdr:colOff>167640</xdr:colOff>
      <xdr:row>4</xdr:row>
      <xdr:rowOff>15240</xdr:rowOff>
    </xdr:from>
    <xdr:to>
      <xdr:col>5</xdr:col>
      <xdr:colOff>7620</xdr:colOff>
      <xdr:row>7</xdr:row>
      <xdr:rowOff>22860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2FCA8042-9836-4EF2-B1DF-667ABBA8069F}"/>
            </a:ext>
          </a:extLst>
        </xdr:cNvPr>
        <xdr:cNvSpPr txBox="1"/>
      </xdr:nvSpPr>
      <xdr:spPr>
        <a:xfrm>
          <a:off x="167640" y="685800"/>
          <a:ext cx="2887980" cy="5105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600" u="dbl"/>
            <a:t>STEP1</a:t>
          </a:r>
          <a:r>
            <a:rPr kumimoji="1" lang="ja-JP" altLang="en-US" sz="1600" u="dbl"/>
            <a:t>　（基本情報入力）</a:t>
          </a:r>
        </a:p>
      </xdr:txBody>
    </xdr:sp>
    <xdr:clientData/>
  </xdr:twoCellAnchor>
  <xdr:twoCellAnchor>
    <xdr:from>
      <xdr:col>0</xdr:col>
      <xdr:colOff>472440</xdr:colOff>
      <xdr:row>24</xdr:row>
      <xdr:rowOff>129540</xdr:rowOff>
    </xdr:from>
    <xdr:to>
      <xdr:col>15</xdr:col>
      <xdr:colOff>396240</xdr:colOff>
      <xdr:row>36</xdr:row>
      <xdr:rowOff>99060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96D9CDE9-3E04-4D19-9351-6F2847C02291}"/>
            </a:ext>
          </a:extLst>
        </xdr:cNvPr>
        <xdr:cNvSpPr txBox="1"/>
      </xdr:nvSpPr>
      <xdr:spPr>
        <a:xfrm>
          <a:off x="472440" y="4152900"/>
          <a:ext cx="9067800" cy="1981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/>
            <a:t>（操作について）</a:t>
          </a:r>
          <a:endParaRPr kumimoji="1" lang="en-US" altLang="ja-JP" sz="1400"/>
        </a:p>
        <a:p>
          <a:r>
            <a:rPr kumimoji="1" lang="ja-JP" altLang="en-US" sz="1400"/>
            <a:t>　赤枠で囲った</a:t>
          </a:r>
          <a:r>
            <a:rPr kumimoji="1" lang="en-US" altLang="ja-JP" sz="1400"/>
            <a:t>5</a:t>
          </a:r>
          <a:r>
            <a:rPr kumimoji="1" lang="ja-JP" altLang="en-US" sz="1400"/>
            <a:t>項目について入力してください。</a:t>
          </a:r>
          <a:endParaRPr kumimoji="1" lang="en-US" altLang="ja-JP" sz="1400"/>
        </a:p>
        <a:p>
          <a:endParaRPr kumimoji="1" lang="en-US" altLang="ja-JP" sz="1400"/>
        </a:p>
        <a:p>
          <a:r>
            <a:rPr kumimoji="1" lang="ja-JP" altLang="en-US" sz="1400"/>
            <a:t>（注意点について）</a:t>
          </a:r>
          <a:endParaRPr kumimoji="1" lang="en-US" altLang="ja-JP" sz="1400"/>
        </a:p>
        <a:p>
          <a:r>
            <a:rPr kumimoji="1" lang="ja-JP" altLang="en-US" sz="1400"/>
            <a:t>　人数の項目について注意点があります。</a:t>
          </a:r>
          <a:endParaRPr kumimoji="1" lang="en-US" altLang="ja-JP" sz="1400"/>
        </a:p>
        <a:p>
          <a:r>
            <a:rPr kumimoji="1" lang="ja-JP" altLang="en-US" sz="1400"/>
            <a:t>　本資料は、</a:t>
          </a:r>
          <a:r>
            <a:rPr kumimoji="1" lang="en-US" altLang="ja-JP" sz="1400"/>
            <a:t>1</a:t>
          </a:r>
          <a:r>
            <a:rPr kumimoji="1" lang="ja-JP" altLang="en-US" sz="1400"/>
            <a:t>研修当たりの助成額を計算するツールです。</a:t>
          </a:r>
          <a:endParaRPr kumimoji="1" lang="en-US" altLang="ja-JP" sz="1400"/>
        </a:p>
        <a:p>
          <a:r>
            <a:rPr kumimoji="1" lang="ja-JP" altLang="en-US" sz="1400"/>
            <a:t>　総額欄に入れていただいた費用で、何名が受講されるのかという数字をご入力ください。</a:t>
          </a:r>
        </a:p>
      </xdr:txBody>
    </xdr:sp>
    <xdr:clientData/>
  </xdr:twoCellAnchor>
  <xdr:twoCellAnchor>
    <xdr:from>
      <xdr:col>0</xdr:col>
      <xdr:colOff>167640</xdr:colOff>
      <xdr:row>38</xdr:row>
      <xdr:rowOff>45720</xdr:rowOff>
    </xdr:from>
    <xdr:to>
      <xdr:col>5</xdr:col>
      <xdr:colOff>7620</xdr:colOff>
      <xdr:row>41</xdr:row>
      <xdr:rowOff>53340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ED7DEB7C-FAED-4877-B426-5A182BF51BC6}"/>
            </a:ext>
          </a:extLst>
        </xdr:cNvPr>
        <xdr:cNvSpPr txBox="1"/>
      </xdr:nvSpPr>
      <xdr:spPr>
        <a:xfrm>
          <a:off x="167640" y="5745480"/>
          <a:ext cx="2887980" cy="5105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600" u="dbl"/>
            <a:t>STEP2</a:t>
          </a:r>
          <a:r>
            <a:rPr kumimoji="1" lang="ja-JP" altLang="en-US" sz="1600" u="dbl"/>
            <a:t>　（結果を印刷）</a:t>
          </a:r>
        </a:p>
      </xdr:txBody>
    </xdr:sp>
    <xdr:clientData/>
  </xdr:twoCellAnchor>
  <xdr:twoCellAnchor>
    <xdr:from>
      <xdr:col>0</xdr:col>
      <xdr:colOff>472440</xdr:colOff>
      <xdr:row>60</xdr:row>
      <xdr:rowOff>45720</xdr:rowOff>
    </xdr:from>
    <xdr:to>
      <xdr:col>15</xdr:col>
      <xdr:colOff>396240</xdr:colOff>
      <xdr:row>74</xdr:row>
      <xdr:rowOff>121920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DFB8CF48-1EC8-4F38-BBD5-8B4D2B219BE0}"/>
            </a:ext>
          </a:extLst>
        </xdr:cNvPr>
        <xdr:cNvSpPr txBox="1"/>
      </xdr:nvSpPr>
      <xdr:spPr>
        <a:xfrm>
          <a:off x="472440" y="9433560"/>
          <a:ext cx="9067800" cy="24231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/>
            <a:t>（操作について）</a:t>
          </a:r>
          <a:endParaRPr kumimoji="1" lang="en-US" altLang="ja-JP" sz="1400"/>
        </a:p>
        <a:p>
          <a:r>
            <a:rPr kumimoji="1" lang="ja-JP" altLang="en-US" sz="1400"/>
            <a:t>　印刷で出力していただくと、計算結果が出力できます。</a:t>
          </a:r>
          <a:br>
            <a:rPr kumimoji="1" lang="en-US" altLang="ja-JP" sz="1400"/>
          </a:br>
          <a:r>
            <a:rPr kumimoji="1" lang="ja-JP" altLang="en-US" sz="1400"/>
            <a:t>　</a:t>
          </a:r>
          <a:r>
            <a:rPr kumimoji="1" lang="en-US" altLang="ja-JP" sz="1400"/>
            <a:t>※Excel</a:t>
          </a:r>
          <a:r>
            <a:rPr kumimoji="1" lang="ja-JP" altLang="en-US" sz="1400"/>
            <a:t>上で計算していますので、印刷しなくてもファイル上で見ることも可能です。</a:t>
          </a:r>
          <a:endParaRPr kumimoji="1" lang="en-US" altLang="ja-JP" sz="1400"/>
        </a:p>
        <a:p>
          <a:endParaRPr kumimoji="1" lang="en-US" altLang="ja-JP" sz="1400"/>
        </a:p>
        <a:p>
          <a:r>
            <a:rPr kumimoji="1" lang="ja-JP" altLang="en-US" sz="1400"/>
            <a:t>（注意点について）</a:t>
          </a:r>
          <a:endParaRPr kumimoji="1" lang="en-US" altLang="ja-JP" sz="1400"/>
        </a:p>
        <a:p>
          <a:r>
            <a:rPr kumimoji="1" lang="ja-JP" altLang="en-US" sz="1400"/>
            <a:t>　本資料は、</a:t>
          </a:r>
          <a:r>
            <a:rPr kumimoji="1" lang="en-US" altLang="ja-JP" sz="1400"/>
            <a:t>2022</a:t>
          </a:r>
          <a:r>
            <a:rPr kumimoji="1" lang="ja-JP" altLang="en-US" sz="1400"/>
            <a:t>年</a:t>
          </a:r>
          <a:r>
            <a:rPr kumimoji="1" lang="en-US" altLang="ja-JP" sz="1400"/>
            <a:t>3</a:t>
          </a:r>
          <a:r>
            <a:rPr kumimoji="1" lang="ja-JP" altLang="en-US" sz="1400"/>
            <a:t>月</a:t>
          </a:r>
          <a:r>
            <a:rPr kumimoji="1" lang="en-US" altLang="ja-JP" sz="1400"/>
            <a:t>25</a:t>
          </a:r>
          <a:r>
            <a:rPr kumimoji="1" lang="ja-JP" altLang="en-US" sz="1400"/>
            <a:t>日時点での資料となります。</a:t>
          </a:r>
          <a:br>
            <a:rPr kumimoji="1" lang="en-US" altLang="ja-JP" sz="1400"/>
          </a:br>
          <a:r>
            <a:rPr kumimoji="1" lang="ja-JP" altLang="en-US" sz="1400"/>
            <a:t>　タイミングによって変更が生じている可能性がありますので、最新版をダウンロードし、</a:t>
          </a:r>
          <a:br>
            <a:rPr kumimoji="1" lang="en-US" altLang="ja-JP" sz="1400"/>
          </a:br>
          <a:r>
            <a:rPr kumimoji="1" lang="ja-JP" altLang="en-US" sz="1400"/>
            <a:t>　試算いただきますようお願いいたします。</a:t>
          </a:r>
        </a:p>
      </xdr:txBody>
    </xdr:sp>
    <xdr:clientData/>
  </xdr:twoCellAnchor>
  <xdr:twoCellAnchor>
    <xdr:from>
      <xdr:col>2</xdr:col>
      <xdr:colOff>342900</xdr:colOff>
      <xdr:row>11</xdr:row>
      <xdr:rowOff>0</xdr:rowOff>
    </xdr:from>
    <xdr:to>
      <xdr:col>8</xdr:col>
      <xdr:colOff>487680</xdr:colOff>
      <xdr:row>13</xdr:row>
      <xdr:rowOff>121920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43E103CA-E689-455D-82FF-89B5461ED17D}"/>
            </a:ext>
          </a:extLst>
        </xdr:cNvPr>
        <xdr:cNvSpPr/>
      </xdr:nvSpPr>
      <xdr:spPr>
        <a:xfrm>
          <a:off x="1562100" y="1844040"/>
          <a:ext cx="3802380" cy="457200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342900</xdr:colOff>
      <xdr:row>13</xdr:row>
      <xdr:rowOff>121920</xdr:rowOff>
    </xdr:from>
    <xdr:to>
      <xdr:col>7</xdr:col>
      <xdr:colOff>411480</xdr:colOff>
      <xdr:row>16</xdr:row>
      <xdr:rowOff>76200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2BD03944-9B57-4C14-9E65-060237517740}"/>
            </a:ext>
          </a:extLst>
        </xdr:cNvPr>
        <xdr:cNvSpPr/>
      </xdr:nvSpPr>
      <xdr:spPr>
        <a:xfrm>
          <a:off x="1562100" y="2301240"/>
          <a:ext cx="3116580" cy="457200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350520</xdr:colOff>
      <xdr:row>16</xdr:row>
      <xdr:rowOff>60960</xdr:rowOff>
    </xdr:from>
    <xdr:to>
      <xdr:col>15</xdr:col>
      <xdr:colOff>152400</xdr:colOff>
      <xdr:row>19</xdr:row>
      <xdr:rowOff>15240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9112668A-E7F9-461A-AE3A-610374DE8437}"/>
            </a:ext>
          </a:extLst>
        </xdr:cNvPr>
        <xdr:cNvSpPr/>
      </xdr:nvSpPr>
      <xdr:spPr>
        <a:xfrm>
          <a:off x="5836920" y="2743200"/>
          <a:ext cx="3459480" cy="457200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350520</xdr:colOff>
      <xdr:row>19</xdr:row>
      <xdr:rowOff>15240</xdr:rowOff>
    </xdr:from>
    <xdr:to>
      <xdr:col>15</xdr:col>
      <xdr:colOff>152400</xdr:colOff>
      <xdr:row>21</xdr:row>
      <xdr:rowOff>137160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955A4D87-78AA-41FB-98B7-310175498789}"/>
            </a:ext>
          </a:extLst>
        </xdr:cNvPr>
        <xdr:cNvSpPr/>
      </xdr:nvSpPr>
      <xdr:spPr>
        <a:xfrm>
          <a:off x="5836920" y="3200400"/>
          <a:ext cx="3459480" cy="457200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350520</xdr:colOff>
      <xdr:row>13</xdr:row>
      <xdr:rowOff>106680</xdr:rowOff>
    </xdr:from>
    <xdr:to>
      <xdr:col>15</xdr:col>
      <xdr:colOff>152400</xdr:colOff>
      <xdr:row>16</xdr:row>
      <xdr:rowOff>60960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329E76F3-9804-404B-A3C8-3272853342FE}"/>
            </a:ext>
          </a:extLst>
        </xdr:cNvPr>
        <xdr:cNvSpPr/>
      </xdr:nvSpPr>
      <xdr:spPr>
        <a:xfrm>
          <a:off x="5836920" y="2286000"/>
          <a:ext cx="3459480" cy="457200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</xdr:col>
      <xdr:colOff>45720</xdr:colOff>
      <xdr:row>41</xdr:row>
      <xdr:rowOff>99060</xdr:rowOff>
    </xdr:from>
    <xdr:to>
      <xdr:col>13</xdr:col>
      <xdr:colOff>151531</xdr:colOff>
      <xdr:row>58</xdr:row>
      <xdr:rowOff>78500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34D17F0B-DC06-410A-9279-4523B8258D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5320" y="6972300"/>
          <a:ext cx="7421011" cy="2829320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71"/>
  <sheetViews>
    <sheetView tabSelected="1" zoomScaleNormal="100" zoomScaleSheetLayoutView="115" workbookViewId="0"/>
  </sheetViews>
  <sheetFormatPr defaultRowHeight="13.2" x14ac:dyDescent="0.2"/>
  <cols>
    <col min="3" max="3" width="9" customWidth="1"/>
    <col min="9" max="9" width="3" customWidth="1"/>
    <col min="10" max="10" width="15.21875" customWidth="1"/>
  </cols>
  <sheetData>
    <row r="1" spans="1:12" s="16" customFormat="1" x14ac:dyDescent="0.2">
      <c r="A1" s="15" t="s">
        <v>0</v>
      </c>
    </row>
    <row r="2" spans="1:12" x14ac:dyDescent="0.2">
      <c r="A2" s="16"/>
    </row>
    <row r="3" spans="1:12" x14ac:dyDescent="0.2">
      <c r="A3" s="16"/>
      <c r="B3" t="s">
        <v>1</v>
      </c>
    </row>
    <row r="4" spans="1:12" ht="16.2" x14ac:dyDescent="0.2">
      <c r="A4" s="16"/>
      <c r="C4" s="23" t="s">
        <v>2</v>
      </c>
      <c r="D4" s="23"/>
      <c r="E4" s="23"/>
      <c r="F4" s="17" t="str">
        <f>IF(C4="","←選択してね","OK")</f>
        <v>OK</v>
      </c>
    </row>
    <row r="5" spans="1:12" x14ac:dyDescent="0.2">
      <c r="A5" s="16"/>
      <c r="B5" t="s">
        <v>52</v>
      </c>
      <c r="H5" s="10" t="s">
        <v>49</v>
      </c>
    </row>
    <row r="6" spans="1:12" ht="16.8" thickBot="1" x14ac:dyDescent="0.25">
      <c r="A6" s="16"/>
      <c r="C6" s="23" t="s">
        <v>53</v>
      </c>
      <c r="D6" s="23"/>
      <c r="E6" s="17" t="str">
        <f>IF(C6="","←選択してね","OK")</f>
        <v>OK</v>
      </c>
      <c r="H6" s="10"/>
      <c r="I6" s="25">
        <v>165000</v>
      </c>
      <c r="J6" s="25"/>
      <c r="K6" s="8" t="s">
        <v>11</v>
      </c>
      <c r="L6" s="17" t="str">
        <f>IF(I6="","←入力してください","OK")</f>
        <v>OK</v>
      </c>
    </row>
    <row r="7" spans="1:12" ht="13.8" thickTop="1" x14ac:dyDescent="0.2">
      <c r="A7" s="16"/>
      <c r="H7" s="10" t="s">
        <v>50</v>
      </c>
    </row>
    <row r="8" spans="1:12" ht="16.8" thickBot="1" x14ac:dyDescent="0.25">
      <c r="A8" s="16"/>
      <c r="H8" s="10"/>
      <c r="I8" s="29">
        <v>35</v>
      </c>
      <c r="J8" s="29"/>
      <c r="K8" s="8" t="s">
        <v>14</v>
      </c>
      <c r="L8" s="17" t="str">
        <f>IF(I8="","←入力してください","OK")</f>
        <v>OK</v>
      </c>
    </row>
    <row r="9" spans="1:12" ht="13.8" thickTop="1" x14ac:dyDescent="0.2">
      <c r="A9" s="16"/>
      <c r="H9" s="10" t="s">
        <v>51</v>
      </c>
    </row>
    <row r="10" spans="1:12" ht="16.8" thickBot="1" x14ac:dyDescent="0.25">
      <c r="A10" s="16"/>
      <c r="I10" s="29">
        <v>1</v>
      </c>
      <c r="J10" s="29"/>
      <c r="K10" s="8" t="s">
        <v>16</v>
      </c>
      <c r="L10" s="17" t="str">
        <f>IF(I10="","←入力してください","OK")</f>
        <v>OK</v>
      </c>
    </row>
    <row r="11" spans="1:12" ht="13.8" thickTop="1" x14ac:dyDescent="0.2">
      <c r="A11" s="16"/>
    </row>
    <row r="12" spans="1:12" s="16" customFormat="1" x14ac:dyDescent="0.2">
      <c r="A12" s="15" t="s">
        <v>3</v>
      </c>
    </row>
    <row r="13" spans="1:12" s="14" customFormat="1" x14ac:dyDescent="0.2">
      <c r="A13" s="14" t="s">
        <v>4</v>
      </c>
    </row>
    <row r="14" spans="1:12" ht="16.2" x14ac:dyDescent="0.2">
      <c r="A14" s="11" t="s">
        <v>5</v>
      </c>
    </row>
    <row r="17" spans="1:10" x14ac:dyDescent="0.2">
      <c r="A17" s="12" t="s">
        <v>6</v>
      </c>
    </row>
    <row r="18" spans="1:10" x14ac:dyDescent="0.2">
      <c r="A18" s="20" t="str">
        <f>"尚、下記の計算は、貴社が「"&amp;C6&amp;"、"&amp;C4&amp;"」と認定された場合を想定して試算しております。"</f>
        <v>尚、下記の計算は、貴社が「中小企業、特定訓練コース」と認定された場合を想定して試算しております。</v>
      </c>
      <c r="B18" s="20"/>
      <c r="C18" s="20"/>
      <c r="D18" s="20"/>
      <c r="E18" s="20"/>
      <c r="F18" s="20"/>
      <c r="G18" s="20"/>
      <c r="H18" s="20"/>
      <c r="I18" s="20"/>
      <c r="J18" s="20"/>
    </row>
    <row r="19" spans="1:10" ht="4.5" customHeight="1" x14ac:dyDescent="0.2"/>
    <row r="20" spans="1:10" x14ac:dyDescent="0.2">
      <c r="A20" s="18" t="s">
        <v>7</v>
      </c>
    </row>
    <row r="21" spans="1:10" x14ac:dyDescent="0.2">
      <c r="A21" s="18" t="s">
        <v>8</v>
      </c>
    </row>
    <row r="23" spans="1:10" x14ac:dyDescent="0.2">
      <c r="A23" s="28" t="s">
        <v>48</v>
      </c>
    </row>
    <row r="24" spans="1:10" x14ac:dyDescent="0.2">
      <c r="A24" s="12"/>
    </row>
    <row r="25" spans="1:10" x14ac:dyDescent="0.2">
      <c r="A25" s="12"/>
    </row>
    <row r="26" spans="1:10" x14ac:dyDescent="0.2">
      <c r="B26" t="s">
        <v>9</v>
      </c>
    </row>
    <row r="27" spans="1:10" ht="9" customHeight="1" x14ac:dyDescent="0.2"/>
    <row r="28" spans="1:10" x14ac:dyDescent="0.2">
      <c r="B28" s="10" t="s">
        <v>10</v>
      </c>
    </row>
    <row r="29" spans="1:10" ht="16.8" thickBot="1" x14ac:dyDescent="0.25">
      <c r="B29" s="10"/>
      <c r="C29" s="26">
        <f>I6</f>
        <v>165000</v>
      </c>
      <c r="D29" s="26"/>
      <c r="E29" s="5" t="s">
        <v>11</v>
      </c>
      <c r="F29" t="s">
        <v>12</v>
      </c>
    </row>
    <row r="30" spans="1:10" ht="9" customHeight="1" thickTop="1" x14ac:dyDescent="0.2">
      <c r="B30" s="10"/>
    </row>
    <row r="31" spans="1:10" x14ac:dyDescent="0.2">
      <c r="B31" s="10" t="s">
        <v>13</v>
      </c>
    </row>
    <row r="32" spans="1:10" ht="16.8" thickBot="1" x14ac:dyDescent="0.25">
      <c r="B32" s="10"/>
      <c r="C32" s="27">
        <f>I8</f>
        <v>35</v>
      </c>
      <c r="D32" s="27"/>
      <c r="E32" s="5" t="s">
        <v>14</v>
      </c>
    </row>
    <row r="33" spans="2:8" ht="9" customHeight="1" thickTop="1" x14ac:dyDescent="0.2">
      <c r="B33" s="10"/>
    </row>
    <row r="34" spans="2:8" x14ac:dyDescent="0.2">
      <c r="B34" s="10" t="s">
        <v>15</v>
      </c>
    </row>
    <row r="35" spans="2:8" ht="16.8" thickBot="1" x14ac:dyDescent="0.25">
      <c r="C35" s="27">
        <f>I10</f>
        <v>1</v>
      </c>
      <c r="D35" s="27"/>
      <c r="E35" s="5" t="s">
        <v>16</v>
      </c>
    </row>
    <row r="36" spans="2:8" ht="13.8" thickTop="1" x14ac:dyDescent="0.2"/>
    <row r="38" spans="2:8" x14ac:dyDescent="0.2">
      <c r="B38" t="s">
        <v>17</v>
      </c>
    </row>
    <row r="39" spans="2:8" ht="9" customHeight="1" x14ac:dyDescent="0.2"/>
    <row r="40" spans="2:8" x14ac:dyDescent="0.2">
      <c r="B40" s="10" t="s">
        <v>18</v>
      </c>
    </row>
    <row r="41" spans="2:8" x14ac:dyDescent="0.2">
      <c r="C41" t="s">
        <v>19</v>
      </c>
    </row>
    <row r="42" spans="2:8" x14ac:dyDescent="0.2">
      <c r="C42" t="str">
        <f>B2&amp;"とした場合"</f>
        <v>とした場合</v>
      </c>
    </row>
    <row r="43" spans="2:8" ht="16.8" thickBot="1" x14ac:dyDescent="0.25">
      <c r="C43" s="9">
        <f>IFERROR(IF(C4="一般訓練コース",30,VLOOKUP(C6,助成額について!$A$5:$C$6,2,FALSE)),"")</f>
        <v>45</v>
      </c>
      <c r="D43" s="5" t="s">
        <v>20</v>
      </c>
    </row>
    <row r="44" spans="2:8" ht="9" customHeight="1" thickTop="1" x14ac:dyDescent="0.2">
      <c r="C44" s="1"/>
    </row>
    <row r="45" spans="2:8" x14ac:dyDescent="0.2">
      <c r="C45" s="6" t="str">
        <f>"計算式は「総額×"&amp;C43&amp;"％」"</f>
        <v>計算式は「総額×45％」</v>
      </c>
    </row>
    <row r="46" spans="2:8" x14ac:dyDescent="0.2">
      <c r="C46" s="3" t="s">
        <v>21</v>
      </c>
    </row>
    <row r="47" spans="2:8" x14ac:dyDescent="0.2">
      <c r="C47" s="22">
        <f>ROUNDDOWN(C29*C43/100,-2)</f>
        <v>74200</v>
      </c>
      <c r="D47" s="22"/>
      <c r="E47" t="s">
        <v>22</v>
      </c>
    </row>
    <row r="48" spans="2:8" ht="9" customHeight="1" x14ac:dyDescent="0.2">
      <c r="C48" s="4"/>
      <c r="D48" s="1"/>
      <c r="G48" s="4"/>
      <c r="H48" s="4"/>
    </row>
    <row r="49" spans="2:10" x14ac:dyDescent="0.2">
      <c r="C49" t="s">
        <v>23</v>
      </c>
      <c r="G49" t="s">
        <v>24</v>
      </c>
    </row>
    <row r="50" spans="2:10" ht="16.8" thickBot="1" x14ac:dyDescent="0.25">
      <c r="C50" s="22">
        <f>INDEX((助成額について!$B$15:$D$15,助成額について!$B$16:$D$16,助成額について!$B$17:$D$17),1,VLOOKUP($C$32,助成額について!$A$10:$B$12,2,TRUE),IF($C$4="一般訓練コース",3,IF($C$6="大企業",2,1)))*$C$35</f>
        <v>150000</v>
      </c>
      <c r="D50" s="22"/>
      <c r="E50" t="s">
        <v>22</v>
      </c>
      <c r="G50" s="21">
        <f>MIN(C47,C50)</f>
        <v>74200</v>
      </c>
      <c r="H50" s="21"/>
      <c r="I50" s="7" t="s">
        <v>22</v>
      </c>
      <c r="J50" t="s">
        <v>25</v>
      </c>
    </row>
    <row r="51" spans="2:10" ht="9" customHeight="1" thickTop="1" x14ac:dyDescent="0.2"/>
    <row r="53" spans="2:10" x14ac:dyDescent="0.2">
      <c r="B53" s="10" t="s">
        <v>26</v>
      </c>
    </row>
    <row r="54" spans="2:10" x14ac:dyDescent="0.2">
      <c r="C54" t="s">
        <v>27</v>
      </c>
    </row>
    <row r="55" spans="2:10" ht="16.8" thickBot="1" x14ac:dyDescent="0.25">
      <c r="C55" s="9">
        <f>IFERROR(IF(C4="一般訓練コース",380,VLOOKUP(C6,助成額について!$A$5:$C$6,3,FALSE)),"")</f>
        <v>760</v>
      </c>
      <c r="D55" s="5" t="s">
        <v>22</v>
      </c>
    </row>
    <row r="56" spans="2:10" ht="13.8" thickTop="1" x14ac:dyDescent="0.2">
      <c r="C56" s="1"/>
    </row>
    <row r="57" spans="2:10" x14ac:dyDescent="0.2">
      <c r="C57" s="6" t="str">
        <f>"計算式は「研修時間（"&amp;C32&amp;" h）×"&amp;C55&amp;"円」"</f>
        <v>計算式は「研修時間（35 h）×760円」</v>
      </c>
      <c r="G57" t="s">
        <v>24</v>
      </c>
    </row>
    <row r="58" spans="2:10" ht="16.8" thickBot="1" x14ac:dyDescent="0.25">
      <c r="C58" s="13" t="s">
        <v>21</v>
      </c>
      <c r="G58" s="21">
        <f>ROUNDDOWN(C55*C32*C35,-2)</f>
        <v>26600</v>
      </c>
      <c r="H58" s="21"/>
      <c r="I58" s="7" t="s">
        <v>22</v>
      </c>
      <c r="J58" t="s">
        <v>28</v>
      </c>
    </row>
    <row r="59" spans="2:10" ht="9" customHeight="1" thickTop="1" x14ac:dyDescent="0.2"/>
    <row r="61" spans="2:10" x14ac:dyDescent="0.2">
      <c r="B61" t="s">
        <v>29</v>
      </c>
    </row>
    <row r="62" spans="2:10" ht="9" customHeight="1" x14ac:dyDescent="0.2"/>
    <row r="63" spans="2:10" ht="16.2" x14ac:dyDescent="0.2">
      <c r="C63" s="24">
        <f>G58+G50</f>
        <v>100800</v>
      </c>
      <c r="D63" s="24"/>
      <c r="E63" s="2" t="s">
        <v>22</v>
      </c>
      <c r="F63" t="s">
        <v>30</v>
      </c>
    </row>
    <row r="66" spans="1:10" x14ac:dyDescent="0.2">
      <c r="B66" t="s">
        <v>31</v>
      </c>
    </row>
    <row r="67" spans="1:10" ht="9" customHeight="1" x14ac:dyDescent="0.2"/>
    <row r="68" spans="1:10" ht="16.2" x14ac:dyDescent="0.2">
      <c r="C68" s="24">
        <f>C29-C63</f>
        <v>64200</v>
      </c>
      <c r="D68" s="24"/>
      <c r="E68" s="2" t="s">
        <v>22</v>
      </c>
      <c r="F68" t="s">
        <v>32</v>
      </c>
    </row>
    <row r="69" spans="1:10" x14ac:dyDescent="0.2">
      <c r="C69" s="3" t="str">
        <f>IF(B2="","",IF(C68&gt;=0,"","※計算式の通り、研修費用の総額より多く助成されます。"))</f>
        <v/>
      </c>
    </row>
    <row r="71" spans="1:10" ht="30.75" customHeight="1" x14ac:dyDescent="0.2">
      <c r="A71" s="19" t="s">
        <v>33</v>
      </c>
      <c r="B71" s="19"/>
      <c r="C71" s="19"/>
      <c r="D71" s="19"/>
      <c r="E71" s="19"/>
      <c r="F71" s="19"/>
      <c r="G71" s="19"/>
      <c r="H71" s="19"/>
      <c r="I71" s="19"/>
      <c r="J71" s="19"/>
    </row>
  </sheetData>
  <mergeCells count="16">
    <mergeCell ref="I6:J6"/>
    <mergeCell ref="I8:J8"/>
    <mergeCell ref="I10:J10"/>
    <mergeCell ref="C4:E4"/>
    <mergeCell ref="C6:D6"/>
    <mergeCell ref="C63:D63"/>
    <mergeCell ref="C68:D68"/>
    <mergeCell ref="C32:D32"/>
    <mergeCell ref="C29:D29"/>
    <mergeCell ref="C47:D47"/>
    <mergeCell ref="A71:J71"/>
    <mergeCell ref="A18:J18"/>
    <mergeCell ref="G58:H58"/>
    <mergeCell ref="C35:D35"/>
    <mergeCell ref="C50:D50"/>
    <mergeCell ref="G50:H50"/>
  </mergeCells>
  <phoneticPr fontId="1"/>
  <dataValidations count="2">
    <dataValidation type="list" allowBlank="1" showInputMessage="1" showErrorMessage="1" sqref="C6:D6" xr:uid="{00000000-0002-0000-0000-000000000000}">
      <formula1>"中小企業,大企業"</formula1>
    </dataValidation>
    <dataValidation type="list" allowBlank="1" showInputMessage="1" showErrorMessage="1" sqref="C4" xr:uid="{F0EDBD82-CE2A-4B29-B17F-C40E791AAD27}">
      <formula1>"一般訓練コース,特定訓練コース"</formula1>
    </dataValidation>
  </dataValidations>
  <printOptions horizontalCentered="1" verticalCentered="1"/>
  <pageMargins left="0.51181102362204722" right="0.51181102362204722" top="0.55118110236220474" bottom="0.35433070866141736" header="0.31496062992125984" footer="0.31496062992125984"/>
  <pageSetup paperSize="9" orientation="portrait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419A74-DED3-4495-BF45-0FFE740C2BCB}">
  <dimension ref="A1:D26"/>
  <sheetViews>
    <sheetView workbookViewId="0">
      <selection activeCell="B6" sqref="B6"/>
    </sheetView>
  </sheetViews>
  <sheetFormatPr defaultRowHeight="13.2" x14ac:dyDescent="0.2"/>
  <cols>
    <col min="1" max="1" width="13.109375" bestFit="1" customWidth="1"/>
  </cols>
  <sheetData>
    <row r="1" spans="1:4" x14ac:dyDescent="0.2">
      <c r="A1" t="s">
        <v>34</v>
      </c>
    </row>
    <row r="4" spans="1:4" x14ac:dyDescent="0.2">
      <c r="A4" t="s">
        <v>35</v>
      </c>
      <c r="B4" t="s">
        <v>36</v>
      </c>
      <c r="C4" t="s">
        <v>37</v>
      </c>
    </row>
    <row r="5" spans="1:4" x14ac:dyDescent="0.2">
      <c r="A5" t="s">
        <v>38</v>
      </c>
      <c r="B5">
        <v>45</v>
      </c>
      <c r="C5">
        <v>760</v>
      </c>
    </row>
    <row r="6" spans="1:4" x14ac:dyDescent="0.2">
      <c r="A6" t="s">
        <v>39</v>
      </c>
      <c r="B6">
        <v>30</v>
      </c>
      <c r="C6">
        <v>380</v>
      </c>
    </row>
    <row r="7" spans="1:4" x14ac:dyDescent="0.2">
      <c r="A7" t="s">
        <v>40</v>
      </c>
    </row>
    <row r="9" spans="1:4" x14ac:dyDescent="0.2">
      <c r="A9" t="s">
        <v>41</v>
      </c>
    </row>
    <row r="10" spans="1:4" x14ac:dyDescent="0.2">
      <c r="A10">
        <v>20</v>
      </c>
      <c r="B10">
        <v>1</v>
      </c>
    </row>
    <row r="11" spans="1:4" x14ac:dyDescent="0.2">
      <c r="A11">
        <v>100</v>
      </c>
      <c r="B11">
        <v>2</v>
      </c>
    </row>
    <row r="12" spans="1:4" x14ac:dyDescent="0.2">
      <c r="A12">
        <v>200</v>
      </c>
      <c r="B12">
        <v>3</v>
      </c>
    </row>
    <row r="14" spans="1:4" x14ac:dyDescent="0.2">
      <c r="A14" t="s">
        <v>42</v>
      </c>
      <c r="B14" t="s">
        <v>43</v>
      </c>
      <c r="C14" t="s">
        <v>44</v>
      </c>
      <c r="D14" t="s">
        <v>45</v>
      </c>
    </row>
    <row r="15" spans="1:4" x14ac:dyDescent="0.2">
      <c r="A15" t="s">
        <v>38</v>
      </c>
      <c r="B15">
        <v>150000</v>
      </c>
      <c r="C15">
        <v>300000</v>
      </c>
      <c r="D15">
        <v>500000</v>
      </c>
    </row>
    <row r="16" spans="1:4" x14ac:dyDescent="0.2">
      <c r="A16" t="s">
        <v>39</v>
      </c>
      <c r="B16">
        <v>100000</v>
      </c>
      <c r="C16">
        <v>200000</v>
      </c>
      <c r="D16">
        <v>300000</v>
      </c>
    </row>
    <row r="17" spans="1:4" x14ac:dyDescent="0.2">
      <c r="A17" t="s">
        <v>46</v>
      </c>
      <c r="B17">
        <v>70000</v>
      </c>
      <c r="C17">
        <v>150000</v>
      </c>
      <c r="D17">
        <v>200000</v>
      </c>
    </row>
    <row r="22" spans="1:4" x14ac:dyDescent="0.2">
      <c r="A22" t="s">
        <v>47</v>
      </c>
    </row>
    <row r="24" spans="1:4" x14ac:dyDescent="0.2">
      <c r="A24" t="s">
        <v>42</v>
      </c>
      <c r="B24" t="s">
        <v>43</v>
      </c>
      <c r="C24" t="s">
        <v>44</v>
      </c>
      <c r="D24" t="s">
        <v>45</v>
      </c>
    </row>
    <row r="25" spans="1:4" x14ac:dyDescent="0.2">
      <c r="A25" t="s">
        <v>38</v>
      </c>
      <c r="B25">
        <v>100000</v>
      </c>
      <c r="C25">
        <v>200000</v>
      </c>
      <c r="D25">
        <v>300000</v>
      </c>
    </row>
    <row r="26" spans="1:4" x14ac:dyDescent="0.2">
      <c r="A26" t="s">
        <v>39</v>
      </c>
      <c r="B26">
        <v>70000</v>
      </c>
      <c r="C26">
        <v>150000</v>
      </c>
      <c r="D26">
        <v>200000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F24970-82A1-48C1-A79A-DA521DEEDCC0}">
  <sheetPr>
    <pageSetUpPr fitToPage="1"/>
  </sheetPr>
  <dimension ref="A1"/>
  <sheetViews>
    <sheetView showGridLines="0" workbookViewId="0">
      <selection activeCell="R53" sqref="R53"/>
    </sheetView>
  </sheetViews>
  <sheetFormatPr defaultRowHeight="13.2" x14ac:dyDescent="0.2"/>
  <sheetData/>
  <phoneticPr fontId="1"/>
  <pageMargins left="0.43307086614173229" right="0.43307086614173229" top="0.74803149606299213" bottom="0.74803149606299213" header="0.31496062992125984" footer="0.31496062992125984"/>
  <pageSetup paperSize="9" scale="67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6FE2208D0DD88479BD9BFEEFE84B067" ma:contentTypeVersion="8" ma:contentTypeDescription="新しいドキュメントを作成します。" ma:contentTypeScope="" ma:versionID="bb0d252a88326207135ceaf710fcbb8d">
  <xsd:schema xmlns:xsd="http://www.w3.org/2001/XMLSchema" xmlns:xs="http://www.w3.org/2001/XMLSchema" xmlns:p="http://schemas.microsoft.com/office/2006/metadata/properties" xmlns:ns3="8fc0e801-769b-43ee-a100-cce774dd3c80" targetNamespace="http://schemas.microsoft.com/office/2006/metadata/properties" ma:root="true" ma:fieldsID="935ec0b8cd3b11b984e017b190f45972" ns3:_="">
    <xsd:import namespace="8fc0e801-769b-43ee-a100-cce774dd3c8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c0e801-769b-43ee-a100-cce774dd3c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C0B4FB4-0124-44F3-90BF-BF5D3C2C6D4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25B4A94-EE1C-40BB-B47E-9EC56B7CA79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2A71C48-D13C-468E-8DCE-43D09C54E83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fc0e801-769b-43ee-a100-cce774dd3c8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正社員</vt:lpstr>
      <vt:lpstr>助成額について</vt:lpstr>
      <vt:lpstr>利用方法について</vt:lpstr>
      <vt:lpstr>正社員!Print_Area</vt:lpstr>
    </vt:vector>
  </TitlesOfParts>
  <Manager/>
  <Company>PCA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</dc:creator>
  <cp:keywords/>
  <dc:description/>
  <cp:lastModifiedBy>荒木大介</cp:lastModifiedBy>
  <cp:revision/>
  <cp:lastPrinted>2022-03-26T03:29:12Z</cp:lastPrinted>
  <dcterms:created xsi:type="dcterms:W3CDTF">2018-12-07T04:53:13Z</dcterms:created>
  <dcterms:modified xsi:type="dcterms:W3CDTF">2022-03-26T03:30:54Z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0x010100D6FE2208D0DD88479BD9BFEEFE84B067</vt:lpwstr>
  </property>
</Properties>
</file>